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<sst xmlns="http://schemas.openxmlformats.org/spreadsheetml/2006/main" count="275" uniqueCount="165">
  <si>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</si>
  <si>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</si>
  <si>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</si>
  <si>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</si>
  <si>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</si>
  <si>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</si>
  <si>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</si>
  <si>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</si>
  <si>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</si>
  <si>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</si>
  <si>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</si>
  <si>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</si>
  <si>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</si>
  <si>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</si>
  <si>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</si>
  <si>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</si>
  <si>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</si>
  <si>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</si>
  <si>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</si>
  <si>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</si>
  <si>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</si>
  <si>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</si>
  <si>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</si>
  <si>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</si>
  <si>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</si>
  <si>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</si>
  <si>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</si>
  <si>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</si>
  <si>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</si>
  <si>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</si>
  <si>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</si>
  <si>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</si>
  <si>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</si>
  <si>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</si>
  <si>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</si>
  <si>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</si>
  <si>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</si>
  <si>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</si>
  <si>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</si>
  <si>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</si>
  <si>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</si>
  <si>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</si>
  <si>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</si>
  <si>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</si>
  <si>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</si>
  <si>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</si>
  <si>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</si>
  <si>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</si>
  <si>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</si>
  <si>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</si>
  <si>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</si>
  <si>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</si>
  <si>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</si>
  <si>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</si>
  <si>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</si>
  <si>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</si>
  <si>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</si>
  <si>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</si>
  <si>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</si>
  <si>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</si>
  <si>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</si>
  <si>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</si>
  <si>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</si>
  <si>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</si>
  <si>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</si>
  <si>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</si>
  <si>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</si>
  <si>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</si>
  <si>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</si>
  <si>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</si>
  <si>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</si>
  <si>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</si>
  <si>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</si>
  <si>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</si>
  <si>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</si>
  <si>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</si>
  <si>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</si>
  <si>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</si>
  <si>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</si>
  <si>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</si>
  <si>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</si>
  <si>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</si>
  <si>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</si>
  <si>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</si>
  <si>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</si>
  <si>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</si>
  <si>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</si>
  <si>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</si>
  <si>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</si>
  <si>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</si>
  <si>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</si>
  <si>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</si>
  <si>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</si>
  <si>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</si>
  <si>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</si>
  <si>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</si>
  <si>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</si>
  <si>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</si>
  <si>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</si>
  <si>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</si>
  <si>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</si>
  <si>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</si>
  <si>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</si>
  <si>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</si>
  <si>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</si>
  <si>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</si>
  <si>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</si>
  <si>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</si>
  <si>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</si>
  <si>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</si>
  <si>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</si>
  <si>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</si>
  <si>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</si>
  <si>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</si>
  <si>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</si>
  <si>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</si>
  <si>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</si>
  <si>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</si>
  <si>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</si>
  <si>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</si>
  <si>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</si>
  <si>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</si>
  <si>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</si>
  <si>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</si>
  <si>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</si>
  <si>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</si>
  <si>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</si>
  <si>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</si>
  <si>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</si>
  <si>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</si>
  <si>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</si>
  <si>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</si>
  <si>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</si>
  <si>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</si>
  <si>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</si>
  <si>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</si>
  <si>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</si>
  <si>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</si>
  <si>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</si>
  <si>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</si>
  <si>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</si>
  <si>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</si>
  <si>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</si>
  <si>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</si>
  <si>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</si>
  <si>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</si>
  <si>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</si>
  <si>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</si>
  <si>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</si>
  <si>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</si>
  <si>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</si>
  <si>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</si>
  <si>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</si>
  <si>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</si>
  <si>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</si>
  <si>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</si>
  <si>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Куточок цивільного захисту</t>
  </si>
  <si>
    <t>Посуд</t>
  </si>
  <si>
    <t>Будівельні матеріали</t>
  </si>
  <si>
    <t>Господарчі товари</t>
  </si>
  <si>
    <t>Миючі засоби</t>
  </si>
  <si>
    <t>Іграшки</t>
  </si>
  <si>
    <t>Куточки різні</t>
  </si>
  <si>
    <t>Спортивний інвентар</t>
  </si>
  <si>
    <t>Самокати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</si>
</sst>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topLeftCell="D1" activePane="topRight" state="frozen"/>
      <selection pane="topLeft" activeCell="L72" sqref="L72"/>
      <selection pane="topRight" activeCell="B74" sqref="B74:P74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2:19" ht="1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2:19" ht="15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62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6" t="s">
        <v>17</v>
      </c>
    </row>
    <row r="6" spans="2:16" ht="16.5" thickBot="1" thickTop="1">
      <c r="B6" s="5">
        <v>1</v>
      </c>
      <c r="C6" s="6">
        <v>2</v>
      </c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463922.19</v>
      </c>
      <c r="E8" s="12">
        <f t="shared" si="0"/>
        <v>502704.35</v>
      </c>
      <c r="F8" s="12">
        <f t="shared" si="0"/>
        <v>675424.39</v>
      </c>
      <c r="G8" s="12">
        <f t="shared" si="0"/>
        <v>621283.59</v>
      </c>
      <c r="H8" s="12">
        <f t="shared" si="0"/>
        <v>529527.86</v>
      </c>
      <c r="I8" s="12">
        <f t="shared" si="0"/>
        <v>816340.54</v>
      </c>
      <c r="J8" s="12">
        <f t="shared" si="0"/>
        <v>577303.23</v>
      </c>
      <c r="K8" s="12">
        <f t="shared" si="0"/>
        <v>452260.12</v>
      </c>
      <c r="L8" s="12">
        <f t="shared" si="0"/>
        <v>538054.48</v>
      </c>
      <c r="M8" s="12">
        <f t="shared" si="0"/>
        <v>618445.28</v>
      </c>
      <c r="N8" s="12">
        <f t="shared" si="0"/>
        <v>496341.4</v>
      </c>
      <c r="O8" s="12">
        <f>O9+O14+O42</f>
        <v>1078774.19</v>
      </c>
      <c r="P8" s="12">
        <f>D8+E8+F8+G8+H8+I8+J8+K8+L8+M8+N8+O8</f>
        <v>7370381.620000001</v>
      </c>
    </row>
    <row r="9" spans="2:16" ht="28.5" customHeight="1">
      <c r="B9" s="13" t="s">
        <v>21</v>
      </c>
      <c r="C9" s="10">
        <v>2100</v>
      </c>
      <c r="D9" s="12">
        <f>D10</f>
        <v>461017.24</v>
      </c>
      <c r="E9" s="12">
        <f>E10</f>
        <v>456275.89999999997</v>
      </c>
      <c r="F9" s="12">
        <f>F10</f>
        <v>466146.98</v>
      </c>
      <c r="G9" s="12">
        <f>G10</f>
        <v>484259.25</v>
      </c>
      <c r="H9" s="12">
        <f aca="true" t="shared" si="1" ref="H9:O9">H10</f>
        <v>466917.27999999997</v>
      </c>
      <c r="I9" s="12">
        <f t="shared" si="1"/>
        <v>725986.11</v>
      </c>
      <c r="J9" s="12">
        <f t="shared" si="1"/>
        <v>496269.58</v>
      </c>
      <c r="K9" s="12">
        <f t="shared" si="1"/>
        <v>359480.93</v>
      </c>
      <c r="L9" s="12">
        <f t="shared" si="1"/>
        <v>447857.6</v>
      </c>
      <c r="M9" s="12">
        <f t="shared" si="1"/>
        <v>531035.04</v>
      </c>
      <c r="N9" s="12">
        <f t="shared" si="1"/>
        <v>436183.17000000004</v>
      </c>
      <c r="O9" s="12">
        <f t="shared" si="1"/>
        <v>503620.95999999996</v>
      </c>
      <c r="P9" s="12">
        <f aca="true" t="shared" si="2" ref="P9:P42">D9+E9+F9+G9+H9+I9+J9+K9+L9+M9+N9+O9</f>
        <v>5835050.04</v>
      </c>
    </row>
    <row r="10" spans="2:16" ht="15" customHeight="1">
      <c r="B10" s="13" t="s">
        <v>22</v>
      </c>
      <c r="C10" s="11">
        <v>2110</v>
      </c>
      <c r="D10" s="12">
        <f>D11+D13</f>
        <v>461017.24</v>
      </c>
      <c r="E10" s="12">
        <f>E11+E13</f>
        <v>456275.89999999997</v>
      </c>
      <c r="F10" s="12">
        <f>F11+F13</f>
        <v>466146.98</v>
      </c>
      <c r="G10" s="12">
        <f>G11+G13</f>
        <v>484259.25</v>
      </c>
      <c r="H10" s="12">
        <f aca="true" t="shared" si="3" ref="H10:O10">H11+H13</f>
        <v>466917.27999999997</v>
      </c>
      <c r="I10" s="12">
        <f t="shared" si="3"/>
        <v>725986.11</v>
      </c>
      <c r="J10" s="12">
        <f t="shared" si="3"/>
        <v>496269.58</v>
      </c>
      <c r="K10" s="12">
        <f t="shared" si="3"/>
        <v>359480.93</v>
      </c>
      <c r="L10" s="12">
        <f t="shared" si="3"/>
        <v>447857.6</v>
      </c>
      <c r="M10" s="12">
        <f t="shared" si="3"/>
        <v>531035.04</v>
      </c>
      <c r="N10" s="12">
        <f t="shared" si="3"/>
        <v>436183.17000000004</v>
      </c>
      <c r="O10" s="12">
        <f t="shared" si="3"/>
        <v>503620.95999999996</v>
      </c>
      <c r="P10" s="12">
        <f t="shared" si="2"/>
        <v>5835050.04</v>
      </c>
    </row>
    <row r="11" spans="2:16" ht="18" customHeight="1">
      <c r="B11" s="13" t="s">
        <v>23</v>
      </c>
      <c r="C11" s="11">
        <v>2111</v>
      </c>
      <c r="D11" s="12">
        <v>373225.96</v>
      </c>
      <c r="E11" s="12">
        <v>375323.72</v>
      </c>
      <c r="F11" s="12">
        <v>386156.81</v>
      </c>
      <c r="G11" s="12">
        <v>395625.97</v>
      </c>
      <c r="H11" s="12">
        <v>384098.47</v>
      </c>
      <c r="I11" s="12">
        <v>600822.76</v>
      </c>
      <c r="J11" s="12">
        <v>408280.7</v>
      </c>
      <c r="K11" s="12">
        <v>299034.25</v>
      </c>
      <c r="L11" s="12">
        <v>370240.88</v>
      </c>
      <c r="M11" s="12">
        <v>438503.87</v>
      </c>
      <c r="N11" s="12">
        <v>360894.82</v>
      </c>
      <c r="O11" s="12">
        <v>412058.22</v>
      </c>
      <c r="P11" s="12">
        <f t="shared" si="2"/>
        <v>4804266.43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87791.28</v>
      </c>
      <c r="E13" s="12">
        <v>80952.18</v>
      </c>
      <c r="F13" s="12">
        <v>79990.17</v>
      </c>
      <c r="G13" s="12">
        <v>88633.28</v>
      </c>
      <c r="H13" s="12">
        <v>82818.81</v>
      </c>
      <c r="I13" s="12">
        <v>125163.35</v>
      </c>
      <c r="J13" s="12">
        <v>87988.88</v>
      </c>
      <c r="K13" s="12">
        <v>60446.68</v>
      </c>
      <c r="L13" s="12">
        <v>77616.72</v>
      </c>
      <c r="M13" s="12">
        <v>92531.17</v>
      </c>
      <c r="N13" s="12">
        <v>75288.35</v>
      </c>
      <c r="O13" s="12">
        <v>91562.74</v>
      </c>
      <c r="P13" s="12">
        <f t="shared" si="2"/>
        <v>1030783.6100000001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2904.95</v>
      </c>
      <c r="E14" s="12">
        <f>E15++E16+E17+E18+E19+E20+E20+E21+E28</f>
        <v>46428.45</v>
      </c>
      <c r="F14" s="12">
        <f>F15++F16+F17+F18+F19+F20+F20+F21+F28</f>
        <v>209277.41</v>
      </c>
      <c r="G14" s="12">
        <f>G15++G16+G17+G18+G19+G20+G20+G21+G28</f>
        <v>136796.22</v>
      </c>
      <c r="H14" s="12">
        <f aca="true" t="shared" si="4" ref="H14:O14">H15++H16+H17+H18+H19+H20+H20+H21+H28</f>
        <v>62265.72</v>
      </c>
      <c r="I14" s="12">
        <f t="shared" si="4"/>
        <v>89799.94</v>
      </c>
      <c r="J14" s="12">
        <f t="shared" si="4"/>
        <v>80908.68</v>
      </c>
      <c r="K14" s="12">
        <f t="shared" si="4"/>
        <v>92779.19</v>
      </c>
      <c r="L14" s="12">
        <f t="shared" si="4"/>
        <v>90196.88</v>
      </c>
      <c r="M14" s="12">
        <f t="shared" si="4"/>
        <v>87099.23999999999</v>
      </c>
      <c r="N14" s="12">
        <f t="shared" si="4"/>
        <v>60118.23</v>
      </c>
      <c r="O14" s="12">
        <f t="shared" si="4"/>
        <v>572689.23</v>
      </c>
      <c r="P14" s="12">
        <f t="shared" si="2"/>
        <v>1531264.1399999997</v>
      </c>
    </row>
    <row r="15" spans="2:16" ht="28.5" customHeight="1">
      <c r="B15" s="16" t="s">
        <v>27</v>
      </c>
      <c r="C15" s="11">
        <v>2210</v>
      </c>
      <c r="D15" s="12"/>
      <c r="E15" s="12">
        <v>535</v>
      </c>
      <c r="F15" s="12"/>
      <c r="G15" s="12">
        <v>1198</v>
      </c>
      <c r="H15" s="12"/>
      <c r="I15" s="12"/>
      <c r="J15" s="12">
        <v>1200</v>
      </c>
      <c r="K15" s="12">
        <v>13170</v>
      </c>
      <c r="L15" s="12">
        <v>4178</v>
      </c>
      <c r="M15" s="12">
        <f>920+21498.55+2600+1500+2100+5842</f>
        <v>34460.55</v>
      </c>
      <c r="N15" s="12">
        <v>5423.4</v>
      </c>
      <c r="O15" s="12">
        <f>100569.86+27</f>
        <v>100596.86</v>
      </c>
      <c r="P15" s="12">
        <f t="shared" si="2"/>
        <v>160761.81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2904.95</v>
      </c>
      <c r="E17" s="12">
        <v>45358.92</v>
      </c>
      <c r="F17" s="12">
        <v>44212.91</v>
      </c>
      <c r="G17" s="12">
        <v>22297.3</v>
      </c>
      <c r="H17" s="12">
        <v>21576.11</v>
      </c>
      <c r="I17" s="17">
        <v>60327</v>
      </c>
      <c r="J17" s="18">
        <v>43385.64</v>
      </c>
      <c r="K17" s="12">
        <v>34112.73</v>
      </c>
      <c r="L17" s="12">
        <v>46692.95</v>
      </c>
      <c r="M17" s="12">
        <v>20446.09</v>
      </c>
      <c r="N17" s="12">
        <v>37597.08</v>
      </c>
      <c r="O17" s="12">
        <v>99201.1</v>
      </c>
      <c r="P17" s="12">
        <f t="shared" si="2"/>
        <v>478112.78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1629.44</v>
      </c>
      <c r="G18" s="12">
        <v>30901.44</v>
      </c>
      <c r="H18" s="12">
        <v>3739.13</v>
      </c>
      <c r="I18" s="12">
        <v>476.85</v>
      </c>
      <c r="J18" s="12">
        <v>1355.11</v>
      </c>
      <c r="K18" s="12">
        <v>15737.69</v>
      </c>
      <c r="L18" s="12">
        <v>11001.22</v>
      </c>
      <c r="M18" s="12">
        <f>900+2600</f>
        <v>3500</v>
      </c>
      <c r="N18" s="12">
        <f>1374.3+133.19</f>
        <v>1507.49</v>
      </c>
      <c r="O18" s="12">
        <v>15009.69</v>
      </c>
      <c r="P18" s="12">
        <f t="shared" si="2"/>
        <v>84858.06000000001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534.53</v>
      </c>
      <c r="F21" s="12">
        <f>F22+F23+F24+F25+F26+F27</f>
        <v>163435.06</v>
      </c>
      <c r="G21" s="12">
        <f>G22+G23+G24+G25+G26+G27</f>
        <v>82399.48</v>
      </c>
      <c r="H21" s="12">
        <f aca="true" t="shared" si="5" ref="H21:O21">H22+H23+H24+H25+H26+H27</f>
        <v>36950.48</v>
      </c>
      <c r="I21" s="12">
        <f t="shared" si="5"/>
        <v>28996.089999999997</v>
      </c>
      <c r="J21" s="12">
        <f t="shared" si="5"/>
        <v>31883.93</v>
      </c>
      <c r="K21" s="12">
        <f t="shared" si="5"/>
        <v>29758.77</v>
      </c>
      <c r="L21" s="12">
        <f t="shared" si="5"/>
        <v>28324.71</v>
      </c>
      <c r="M21" s="12">
        <f t="shared" si="5"/>
        <v>28692.6</v>
      </c>
      <c r="N21" s="12">
        <f t="shared" si="5"/>
        <v>15590.26</v>
      </c>
      <c r="O21" s="12">
        <f t="shared" si="5"/>
        <v>357881.57999999996</v>
      </c>
      <c r="P21" s="12">
        <f t="shared" si="2"/>
        <v>804447.49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153586.13</v>
      </c>
      <c r="G22" s="12">
        <v>68890.68</v>
      </c>
      <c r="H22" s="12">
        <v>22482.9</v>
      </c>
      <c r="I22" s="12">
        <v>14484.15</v>
      </c>
      <c r="J22" s="12">
        <v>15415.73</v>
      </c>
      <c r="K22" s="12">
        <v>15205.86</v>
      </c>
      <c r="L22" s="12">
        <v>14635.13</v>
      </c>
      <c r="M22" s="12">
        <f>14805.38</f>
        <v>14805.38</v>
      </c>
      <c r="N22" s="12">
        <v>0</v>
      </c>
      <c r="O22" s="12">
        <v>327434.76</v>
      </c>
      <c r="P22" s="12">
        <f t="shared" si="2"/>
        <v>646940.72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8340.38</v>
      </c>
      <c r="G23" s="12">
        <v>4144.77</v>
      </c>
      <c r="H23" s="12">
        <v>4424.48</v>
      </c>
      <c r="I23" s="12">
        <v>3305.64</v>
      </c>
      <c r="J23" s="12">
        <v>4246.48</v>
      </c>
      <c r="K23" s="12">
        <v>3788.78</v>
      </c>
      <c r="L23" s="12">
        <v>3585.35</v>
      </c>
      <c r="M23" s="12">
        <v>2924.23</v>
      </c>
      <c r="N23" s="12">
        <v>3356.5</v>
      </c>
      <c r="O23" s="12">
        <v>5924.73</v>
      </c>
      <c r="P23" s="12">
        <f t="shared" si="2"/>
        <v>44041.34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795.84</v>
      </c>
      <c r="G24" s="12">
        <v>8651.32</v>
      </c>
      <c r="H24" s="12">
        <v>9864.92</v>
      </c>
      <c r="I24" s="12">
        <v>10494.38</v>
      </c>
      <c r="J24" s="12">
        <v>11865.76</v>
      </c>
      <c r="K24" s="12">
        <v>10319.18</v>
      </c>
      <c r="L24" s="12">
        <v>9748.27</v>
      </c>
      <c r="M24" s="12">
        <f>7684.62+2730.4+192.01</f>
        <v>10607.03</v>
      </c>
      <c r="N24" s="18">
        <v>11788.81</v>
      </c>
      <c r="O24" s="12">
        <v>23810.17</v>
      </c>
      <c r="P24" s="12">
        <f t="shared" si="2"/>
        <v>107945.68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534.53</v>
      </c>
      <c r="F26" s="12">
        <v>712.71</v>
      </c>
      <c r="G26" s="12">
        <f>490.95+221.76</f>
        <v>712.71</v>
      </c>
      <c r="H26" s="12">
        <v>178.18</v>
      </c>
      <c r="I26" s="12">
        <v>711.92</v>
      </c>
      <c r="J26" s="12">
        <f>134.2+221.76</f>
        <v>355.96</v>
      </c>
      <c r="K26" s="12">
        <f>167.75+277.2</f>
        <v>444.95</v>
      </c>
      <c r="L26" s="12">
        <f>134.2+221.76</f>
        <v>355.96</v>
      </c>
      <c r="M26" s="12">
        <f>134.2+221.76</f>
        <v>355.96</v>
      </c>
      <c r="N26" s="12">
        <v>444.95</v>
      </c>
      <c r="O26" s="12">
        <v>711.92</v>
      </c>
      <c r="P26" s="12">
        <f t="shared" si="2"/>
        <v>5519.75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3084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3084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>
        <v>3084</v>
      </c>
      <c r="K30" s="12"/>
      <c r="L30" s="12"/>
      <c r="M30" s="12"/>
      <c r="N30" s="12"/>
      <c r="O30" s="12"/>
      <c r="P30" s="12">
        <f t="shared" si="2"/>
        <v>3084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/>
      <c r="M42" s="12">
        <v>311</v>
      </c>
      <c r="N42" s="12">
        <v>40</v>
      </c>
      <c r="O42" s="12">
        <v>2464</v>
      </c>
      <c r="P42" s="12">
        <f t="shared" si="2"/>
        <v>4067.44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1" t="s">
        <v>84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61" t="s">
        <v>85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ht="15.75" thickBot="1">
      <c r="B75" s="61" t="s">
        <v>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ht="15.75" customHeight="1" thickBot="1">
      <c r="B76" s="3" t="s">
        <v>3</v>
      </c>
      <c r="C76" s="4" t="s">
        <v>4</v>
      </c>
      <c r="D76" s="62" t="s">
        <v>86</v>
      </c>
      <c r="E76" s="64" t="s">
        <v>87</v>
      </c>
      <c r="F76" s="64" t="s">
        <v>88</v>
      </c>
      <c r="G76" s="64" t="s">
        <v>89</v>
      </c>
      <c r="H76" s="64" t="s">
        <v>90</v>
      </c>
      <c r="I76" s="64" t="s">
        <v>91</v>
      </c>
      <c r="J76" s="64" t="s">
        <v>92</v>
      </c>
      <c r="K76" s="64" t="s">
        <v>93</v>
      </c>
      <c r="L76" s="64" t="s">
        <v>94</v>
      </c>
      <c r="M76" s="64" t="s">
        <v>95</v>
      </c>
      <c r="N76" s="64" t="s">
        <v>96</v>
      </c>
      <c r="O76" s="64" t="s">
        <v>97</v>
      </c>
      <c r="P76" s="66" t="s">
        <v>98</v>
      </c>
    </row>
    <row r="77" spans="2:16" ht="24" customHeight="1" thickBot="1" thickTop="1">
      <c r="B77" s="5">
        <v>1</v>
      </c>
      <c r="C77" s="6">
        <v>2</v>
      </c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30002.69</v>
      </c>
      <c r="E79" s="12">
        <f t="shared" si="8"/>
        <v>44967.14</v>
      </c>
      <c r="F79" s="12">
        <f t="shared" si="8"/>
        <v>15654.380000000001</v>
      </c>
      <c r="G79" s="12">
        <f t="shared" si="8"/>
        <v>59172.119999999995</v>
      </c>
      <c r="H79" s="12">
        <f t="shared" si="8"/>
        <v>46919.28</v>
      </c>
      <c r="I79" s="12">
        <f t="shared" si="8"/>
        <v>47210.46</v>
      </c>
      <c r="J79" s="12">
        <f t="shared" si="8"/>
        <v>45015.35</v>
      </c>
      <c r="K79" s="12">
        <f t="shared" si="8"/>
        <v>20140.62</v>
      </c>
      <c r="L79" s="12">
        <f t="shared" si="8"/>
        <v>60855.99</v>
      </c>
      <c r="M79" s="12">
        <f t="shared" si="8"/>
        <v>53380.01</v>
      </c>
      <c r="N79" s="12">
        <f t="shared" si="8"/>
        <v>41006.63</v>
      </c>
      <c r="O79" s="12">
        <f>O80+O85+O113+O114</f>
        <v>45096.149999999994</v>
      </c>
      <c r="P79" s="12">
        <f>D79+E79+F79+G79+H79+I79+J79+K79+L79+M79+N79+O79</f>
        <v>509420.81999999995</v>
      </c>
    </row>
    <row r="80" spans="2:16" ht="15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15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29229.17</v>
      </c>
      <c r="E85" s="12">
        <f>E86+E87+E88+E89+E90+E91+E92+E99</f>
        <v>44580.38</v>
      </c>
      <c r="F85" s="12">
        <f>F86+F87+F88+F89+F90+F91+F92+F99</f>
        <v>15267.62</v>
      </c>
      <c r="G85" s="12">
        <f>G86+G87+G88+G89+G90+G91+G92+G99</f>
        <v>58850.59</v>
      </c>
      <c r="H85" s="12">
        <f aca="true" t="shared" si="12" ref="H85:O85">H86+H87+H88+H89+H90+H91+H92+H99</f>
        <v>46532.52</v>
      </c>
      <c r="I85" s="12">
        <f t="shared" si="12"/>
        <v>47210.46</v>
      </c>
      <c r="J85" s="12">
        <f t="shared" si="12"/>
        <v>44697.39</v>
      </c>
      <c r="K85" s="12">
        <f t="shared" si="12"/>
        <v>19822.66</v>
      </c>
      <c r="L85" s="12">
        <f t="shared" si="12"/>
        <v>60538.03</v>
      </c>
      <c r="M85" s="12">
        <f t="shared" si="12"/>
        <v>52993.25</v>
      </c>
      <c r="N85" s="12">
        <f t="shared" si="12"/>
        <v>41006.63</v>
      </c>
      <c r="O85" s="12">
        <f t="shared" si="12"/>
        <v>45096.149999999994</v>
      </c>
      <c r="P85" s="12">
        <f t="shared" si="10"/>
        <v>505824.85</v>
      </c>
    </row>
    <row r="86" spans="2:16" ht="15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>
        <v>2450</v>
      </c>
      <c r="N86" s="12"/>
      <c r="O86" s="12"/>
      <c r="P86" s="12">
        <f t="shared" si="10"/>
        <v>2450</v>
      </c>
    </row>
    <row r="87" spans="2:16" ht="15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29229.17</v>
      </c>
      <c r="E88" s="12">
        <v>44580.38</v>
      </c>
      <c r="F88" s="12">
        <v>15187.67</v>
      </c>
      <c r="G88" s="12">
        <v>58561.34</v>
      </c>
      <c r="H88" s="12">
        <v>46380.27</v>
      </c>
      <c r="I88" s="26">
        <v>47043.7</v>
      </c>
      <c r="J88" s="18">
        <v>44530.63</v>
      </c>
      <c r="K88" s="12">
        <v>19655.9</v>
      </c>
      <c r="L88" s="12">
        <v>60538.03</v>
      </c>
      <c r="M88" s="12">
        <v>50209.73</v>
      </c>
      <c r="N88" s="12">
        <v>40819.56</v>
      </c>
      <c r="O88" s="12">
        <v>44212.81</v>
      </c>
      <c r="P88" s="12">
        <f t="shared" si="10"/>
        <v>500949.18999999994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15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15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79.95</v>
      </c>
      <c r="G92" s="12">
        <f>G93+G94+G95+G96+G97+G98</f>
        <v>289.25</v>
      </c>
      <c r="H92" s="12">
        <f aca="true" t="shared" si="13" ref="H92:O92">H93+H94+H95+H96+H97+H98</f>
        <v>152.25</v>
      </c>
      <c r="I92" s="12">
        <f t="shared" si="13"/>
        <v>166.76</v>
      </c>
      <c r="J92" s="12">
        <f t="shared" si="13"/>
        <v>166.76</v>
      </c>
      <c r="K92" s="12">
        <f t="shared" si="13"/>
        <v>166.76</v>
      </c>
      <c r="L92" s="12">
        <f t="shared" si="13"/>
        <v>0</v>
      </c>
      <c r="M92" s="12">
        <f t="shared" si="13"/>
        <v>333.52</v>
      </c>
      <c r="N92" s="12">
        <f t="shared" si="13"/>
        <v>187.07</v>
      </c>
      <c r="O92" s="12">
        <f t="shared" si="13"/>
        <v>883.34</v>
      </c>
      <c r="P92" s="12">
        <f t="shared" si="10"/>
        <v>2425.66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>
        <f>12.93</f>
        <v>12.93</v>
      </c>
      <c r="H93" s="12">
        <v>13.12</v>
      </c>
      <c r="I93" s="12"/>
      <c r="J93" s="12"/>
      <c r="K93" s="12"/>
      <c r="L93" s="12"/>
      <c r="M93" s="12"/>
      <c r="N93" s="12"/>
      <c r="O93" s="12">
        <v>306.73</v>
      </c>
      <c r="P93" s="12">
        <f t="shared" si="10"/>
        <v>332.78000000000003</v>
      </c>
    </row>
    <row r="94" spans="2:16" ht="15">
      <c r="B94" s="13" t="s">
        <v>35</v>
      </c>
      <c r="C94" s="11">
        <v>2272</v>
      </c>
      <c r="D94" s="12"/>
      <c r="E94" s="12"/>
      <c r="F94" s="12">
        <v>76.28</v>
      </c>
      <c r="G94" s="12">
        <f>76.28</f>
        <v>76.28</v>
      </c>
      <c r="H94" s="12">
        <f>76.28</f>
        <v>76.28</v>
      </c>
      <c r="I94" s="12">
        <v>76.28</v>
      </c>
      <c r="J94" s="12">
        <f>41.18+35.1</f>
        <v>76.28</v>
      </c>
      <c r="K94" s="12">
        <f>76.28</f>
        <v>76.28</v>
      </c>
      <c r="L94" s="12"/>
      <c r="M94" s="12">
        <f>152.56</f>
        <v>152.56</v>
      </c>
      <c r="N94" s="12">
        <v>76.28</v>
      </c>
      <c r="O94" s="12">
        <v>228.85</v>
      </c>
      <c r="P94" s="12">
        <f t="shared" si="10"/>
        <v>915.37</v>
      </c>
    </row>
    <row r="95" spans="2:16" ht="15">
      <c r="B95" s="13" t="s">
        <v>36</v>
      </c>
      <c r="C95" s="11">
        <v>2273</v>
      </c>
      <c r="D95" s="12"/>
      <c r="E95" s="12"/>
      <c r="F95" s="12">
        <v>3.67</v>
      </c>
      <c r="G95" s="12">
        <f>3.67+196.37</f>
        <v>200.04</v>
      </c>
      <c r="H95" s="12">
        <f>3.84+18.87+40.14</f>
        <v>62.85</v>
      </c>
      <c r="I95" s="12">
        <f>3.38+27.85+59.25</f>
        <v>90.48</v>
      </c>
      <c r="J95" s="12">
        <f>27.85+3.38+59.25</f>
        <v>90.48</v>
      </c>
      <c r="K95" s="12">
        <f>27.85+3.38+59.25</f>
        <v>90.48</v>
      </c>
      <c r="L95" s="12"/>
      <c r="M95" s="12">
        <f>6.76+55.7+118.5</f>
        <v>180.96</v>
      </c>
      <c r="N95" s="12">
        <v>110.79</v>
      </c>
      <c r="O95" s="12">
        <v>347.76</v>
      </c>
      <c r="P95" s="12">
        <f t="shared" si="10"/>
        <v>1177.51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15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68.8+317.96+317.96+68.8</f>
        <v>773.52</v>
      </c>
      <c r="E113" s="12">
        <f>68.8+317.96</f>
        <v>386.76</v>
      </c>
      <c r="F113" s="12">
        <f>317.96+68.8</f>
        <v>386.76</v>
      </c>
      <c r="G113" s="12">
        <f>317.96+3.57</f>
        <v>321.53</v>
      </c>
      <c r="H113" s="12">
        <f>317.96+68.8</f>
        <v>386.76</v>
      </c>
      <c r="I113" s="12"/>
      <c r="J113" s="12">
        <f>317.96</f>
        <v>317.96</v>
      </c>
      <c r="K113" s="12">
        <f>317.96</f>
        <v>317.96</v>
      </c>
      <c r="L113" s="12">
        <v>317.96</v>
      </c>
      <c r="M113" s="12">
        <f>317.96+68.8</f>
        <v>386.76</v>
      </c>
      <c r="N113" s="12"/>
      <c r="O113" s="12"/>
      <c r="P113" s="12">
        <f t="shared" si="10"/>
        <v>3595.9700000000003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15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15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30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8" t="s">
        <v>99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ht="15">
      <c r="B145" s="61" t="s">
        <v>2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62" t="s">
        <v>5</v>
      </c>
      <c r="E147" s="64" t="s">
        <v>6</v>
      </c>
      <c r="F147" s="64" t="s">
        <v>7</v>
      </c>
      <c r="G147" s="64" t="s">
        <v>8</v>
      </c>
      <c r="H147" s="64" t="s">
        <v>9</v>
      </c>
      <c r="I147" s="64" t="s">
        <v>10</v>
      </c>
      <c r="J147" s="64" t="s">
        <v>11</v>
      </c>
      <c r="K147" s="64" t="s">
        <v>12</v>
      </c>
      <c r="L147" s="64" t="s">
        <v>13</v>
      </c>
      <c r="M147" s="64" t="s">
        <v>14</v>
      </c>
      <c r="N147" s="64" t="s">
        <v>15</v>
      </c>
      <c r="O147" s="64" t="s">
        <v>16</v>
      </c>
      <c r="P147" s="66" t="s">
        <v>100</v>
      </c>
    </row>
    <row r="148" spans="2:16" ht="27" customHeight="1" thickBot="1" thickTop="1">
      <c r="B148" s="5">
        <v>1</v>
      </c>
      <c r="C148" s="6">
        <v>2</v>
      </c>
      <c r="D148" s="6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62307.95</v>
      </c>
      <c r="K149" s="12">
        <f t="shared" si="17"/>
        <v>498936</v>
      </c>
      <c r="L149" s="12">
        <f t="shared" si="17"/>
        <v>4660.39</v>
      </c>
      <c r="M149" s="12">
        <f t="shared" si="17"/>
        <v>958928.61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1524832.95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62307.95</v>
      </c>
      <c r="K150" s="12">
        <f t="shared" si="18"/>
        <v>498936</v>
      </c>
      <c r="L150" s="12">
        <f t="shared" si="18"/>
        <v>4660.39</v>
      </c>
      <c r="M150" s="12">
        <f t="shared" si="18"/>
        <v>958928.61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1524832.95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15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62307.95</v>
      </c>
      <c r="K155" s="12">
        <f t="shared" si="21"/>
        <v>498936</v>
      </c>
      <c r="L155" s="12">
        <f t="shared" si="21"/>
        <v>4660.39</v>
      </c>
      <c r="M155" s="12">
        <f t="shared" si="21"/>
        <v>958928.61</v>
      </c>
      <c r="N155" s="12">
        <f t="shared" si="21"/>
        <v>0</v>
      </c>
      <c r="O155" s="12">
        <f t="shared" si="21"/>
        <v>0</v>
      </c>
      <c r="P155" s="12">
        <f t="shared" si="19"/>
        <v>1524832.95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>
        <f>13321.05+48986.9</f>
        <v>62307.95</v>
      </c>
      <c r="K157" s="12">
        <f>498936</f>
        <v>498936</v>
      </c>
      <c r="L157" s="12">
        <f>4660.39</f>
        <v>4660.39</v>
      </c>
      <c r="M157" s="12">
        <f>952221+6707.61</f>
        <v>958928.61</v>
      </c>
      <c r="N157" s="12"/>
      <c r="O157" s="12"/>
      <c r="P157" s="12">
        <f t="shared" si="19"/>
        <v>1524832.95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15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9" t="s">
        <v>101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ht="15">
      <c r="B164" s="61" t="s">
        <v>2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71"/>
      <c r="C166" s="72"/>
      <c r="D166" s="75" t="s">
        <v>102</v>
      </c>
      <c r="E166" s="75" t="s">
        <v>103</v>
      </c>
      <c r="F166" s="75" t="s">
        <v>104</v>
      </c>
      <c r="G166" s="75" t="s">
        <v>105</v>
      </c>
      <c r="H166" s="75" t="s">
        <v>106</v>
      </c>
      <c r="I166" s="75" t="s">
        <v>104</v>
      </c>
      <c r="J166" s="77" t="s">
        <v>107</v>
      </c>
      <c r="K166" s="77" t="s">
        <v>108</v>
      </c>
      <c r="L166" s="75" t="s">
        <v>104</v>
      </c>
      <c r="M166" s="77" t="s">
        <v>109</v>
      </c>
      <c r="N166" s="77" t="s">
        <v>110</v>
      </c>
      <c r="O166" s="75" t="s">
        <v>104</v>
      </c>
      <c r="P166" s="78"/>
    </row>
    <row r="167" spans="2:16" ht="21" customHeight="1">
      <c r="B167" s="73"/>
      <c r="C167" s="74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9"/>
    </row>
    <row r="168" spans="2:16" ht="15">
      <c r="B168" s="32" t="s">
        <v>111</v>
      </c>
      <c r="C168" s="33">
        <v>0.13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0.13</v>
      </c>
      <c r="H173" s="55" t="s">
        <v>113</v>
      </c>
      <c r="I173" s="56">
        <f>F173+G168+G169+G170+G171+G172-H168-H169-H170-H171-H172</f>
        <v>0.13</v>
      </c>
      <c r="K173" s="55" t="s">
        <v>114</v>
      </c>
      <c r="L173" s="56">
        <f>I173+J168+J169+J170+J171+J172-K168-K169-K170-K171-K172</f>
        <v>0.13</v>
      </c>
      <c r="N173" s="55" t="s">
        <v>115</v>
      </c>
      <c r="O173" s="56">
        <f>L173+M168+M169+M170+M171+M172-N168-N169-N170-N171-N172</f>
        <v>0.13</v>
      </c>
    </row>
    <row r="174" spans="4:15" ht="12.75">
      <c r="D174" s="77" t="s">
        <v>116</v>
      </c>
      <c r="E174" s="77" t="s">
        <v>117</v>
      </c>
      <c r="F174" s="75" t="s">
        <v>104</v>
      </c>
      <c r="G174" s="77" t="s">
        <v>118</v>
      </c>
      <c r="H174" s="77" t="s">
        <v>119</v>
      </c>
      <c r="I174" s="75" t="s">
        <v>104</v>
      </c>
      <c r="J174" s="77" t="s">
        <v>120</v>
      </c>
      <c r="K174" s="77" t="s">
        <v>121</v>
      </c>
      <c r="L174" s="75" t="s">
        <v>104</v>
      </c>
      <c r="M174" s="77" t="s">
        <v>122</v>
      </c>
      <c r="N174" s="77" t="s">
        <v>123</v>
      </c>
      <c r="O174" s="75" t="s">
        <v>104</v>
      </c>
    </row>
    <row r="175" spans="4:15" ht="30" customHeight="1">
      <c r="D175" s="77"/>
      <c r="E175" s="77"/>
      <c r="F175" s="75"/>
      <c r="G175" s="77"/>
      <c r="H175" s="77"/>
      <c r="I175" s="75"/>
      <c r="J175" s="77"/>
      <c r="K175" s="77"/>
      <c r="L175" s="75"/>
      <c r="M175" s="77"/>
      <c r="N175" s="77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0.13</v>
      </c>
      <c r="H181" s="55" t="s">
        <v>125</v>
      </c>
      <c r="I181" s="56">
        <f>F181+G176+G177+G178+G179+G180-H176-H177-H178-H179-H180</f>
        <v>0.13</v>
      </c>
      <c r="K181" s="55" t="s">
        <v>126</v>
      </c>
      <c r="L181" s="56">
        <f>I181+J176+J177+J178+J179+J180-K176-K177-K178-K179-K180</f>
        <v>0.13</v>
      </c>
      <c r="N181" s="55" t="s">
        <v>127</v>
      </c>
      <c r="O181" s="56">
        <f>L181+M176+M177+M178+M179+M180-N176-N177-N178-N179-N180</f>
        <v>0.13</v>
      </c>
    </row>
    <row r="182" spans="4:15" ht="12.75">
      <c r="D182" s="77" t="s">
        <v>128</v>
      </c>
      <c r="E182" s="77" t="s">
        <v>129</v>
      </c>
      <c r="F182" s="75" t="s">
        <v>104</v>
      </c>
      <c r="G182" s="77" t="s">
        <v>130</v>
      </c>
      <c r="H182" s="77" t="s">
        <v>131</v>
      </c>
      <c r="I182" s="75" t="s">
        <v>104</v>
      </c>
      <c r="J182" s="77" t="s">
        <v>132</v>
      </c>
      <c r="K182" s="77" t="s">
        <v>133</v>
      </c>
      <c r="L182" s="75" t="s">
        <v>104</v>
      </c>
      <c r="M182" s="77" t="s">
        <v>134</v>
      </c>
      <c r="N182" s="77" t="s">
        <v>135</v>
      </c>
      <c r="O182" s="75" t="s">
        <v>104</v>
      </c>
    </row>
    <row r="183" spans="4:15" ht="36" customHeight="1">
      <c r="D183" s="77"/>
      <c r="E183" s="77"/>
      <c r="F183" s="75"/>
      <c r="G183" s="77"/>
      <c r="H183" s="77"/>
      <c r="I183" s="75"/>
      <c r="J183" s="77"/>
      <c r="K183" s="77"/>
      <c r="L183" s="75"/>
      <c r="M183" s="77"/>
      <c r="N183" s="77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0.13</v>
      </c>
      <c r="H189" s="55" t="s">
        <v>137</v>
      </c>
      <c r="I189" s="56">
        <f>F189+G184+G185+G186+G187+G188-H184-H185-H186-H187-H188</f>
        <v>0.13</v>
      </c>
      <c r="K189" s="55" t="s">
        <v>138</v>
      </c>
      <c r="L189" s="56">
        <f>I189+J184+J185+J186+J187+J188-K184-K185-K186-K187-K188</f>
        <v>0.13</v>
      </c>
      <c r="N189" s="55" t="s">
        <v>139</v>
      </c>
      <c r="O189" s="56">
        <f>L189+M184+M185+M186+M187+M188-N184-N185-N186-N187-N188</f>
        <v>0.13</v>
      </c>
    </row>
    <row r="190" spans="2:16" ht="15">
      <c r="B190" s="69" t="s">
        <v>140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ht="15">
      <c r="B191" s="61" t="s">
        <v>2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1" t="s">
        <v>141</v>
      </c>
      <c r="C193" s="72"/>
      <c r="D193" s="77" t="s">
        <v>142</v>
      </c>
      <c r="E193" s="76" t="s">
        <v>143</v>
      </c>
      <c r="F193" s="80" t="s">
        <v>144</v>
      </c>
      <c r="G193" s="80" t="s">
        <v>145</v>
      </c>
      <c r="H193" s="80" t="s">
        <v>146</v>
      </c>
      <c r="I193" s="80" t="s">
        <v>147</v>
      </c>
      <c r="J193" s="80" t="s">
        <v>148</v>
      </c>
      <c r="K193" s="80" t="s">
        <v>149</v>
      </c>
      <c r="L193" s="80" t="s">
        <v>150</v>
      </c>
      <c r="M193" s="76" t="s">
        <v>151</v>
      </c>
      <c r="N193" s="76" t="s">
        <v>152</v>
      </c>
      <c r="O193" s="80" t="s">
        <v>153</v>
      </c>
      <c r="P193" s="83" t="s">
        <v>154</v>
      </c>
    </row>
    <row r="194" spans="2:16" ht="19.5" customHeight="1">
      <c r="B194" s="73"/>
      <c r="C194" s="74"/>
      <c r="D194" s="77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4"/>
    </row>
    <row r="195" spans="2:16" ht="15">
      <c r="B195" s="85" t="s">
        <v>155</v>
      </c>
      <c r="C195" s="86"/>
      <c r="D195" s="26"/>
      <c r="E195" s="56">
        <v>2800</v>
      </c>
      <c r="F195" s="26">
        <v>1800</v>
      </c>
      <c r="G195" s="26">
        <v>1500</v>
      </c>
      <c r="H195" s="26"/>
      <c r="I195" s="26"/>
      <c r="J195" s="26"/>
      <c r="K195" s="26"/>
      <c r="L195" s="26"/>
      <c r="M195" s="26">
        <v>7760</v>
      </c>
      <c r="N195" s="26"/>
      <c r="O195" s="26">
        <v>350</v>
      </c>
      <c r="P195" s="26">
        <f>D195+E195+F195+G195+H195+I195+J195+K195+L195+M195+N195+O195</f>
        <v>14210</v>
      </c>
    </row>
    <row r="196" spans="2:16" ht="15">
      <c r="B196" s="87" t="s">
        <v>156</v>
      </c>
      <c r="C196" s="88"/>
      <c r="D196" s="56"/>
      <c r="E196" s="56"/>
      <c r="F196" s="56"/>
      <c r="G196" s="56"/>
      <c r="H196" s="56"/>
      <c r="I196" s="56"/>
      <c r="J196" s="56">
        <v>507</v>
      </c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507</v>
      </c>
    </row>
    <row r="197" spans="2:16" ht="15">
      <c r="B197" s="89" t="s">
        <v>157</v>
      </c>
      <c r="C197" s="90"/>
      <c r="D197" s="60"/>
      <c r="E197" s="56"/>
      <c r="F197" s="56"/>
      <c r="G197" s="56"/>
      <c r="H197" s="56"/>
      <c r="I197" s="56"/>
      <c r="J197" s="56"/>
      <c r="K197" s="56"/>
      <c r="L197" s="56">
        <v>350</v>
      </c>
      <c r="M197" s="56"/>
      <c r="N197" s="56"/>
      <c r="O197" s="56"/>
      <c r="P197" s="26">
        <f t="shared" si="23"/>
        <v>350</v>
      </c>
    </row>
    <row r="198" spans="2:16" ht="15">
      <c r="B198" s="87" t="s">
        <v>158</v>
      </c>
      <c r="C198" s="88"/>
      <c r="D198" s="56"/>
      <c r="E198" s="26"/>
      <c r="F198" s="26"/>
      <c r="G198" s="26"/>
      <c r="H198" s="26"/>
      <c r="I198" s="26"/>
      <c r="J198" s="26"/>
      <c r="K198" s="26"/>
      <c r="L198" s="26"/>
      <c r="M198" s="26">
        <v>26500</v>
      </c>
      <c r="N198" s="26"/>
      <c r="O198" s="26"/>
      <c r="P198" s="26">
        <f t="shared" si="23"/>
        <v>26500</v>
      </c>
    </row>
    <row r="199" spans="2:16" ht="15">
      <c r="B199" s="87" t="s">
        <v>159</v>
      </c>
      <c r="C199" s="88"/>
      <c r="D199" s="56"/>
      <c r="E199" s="26"/>
      <c r="F199" s="26"/>
      <c r="G199" s="26"/>
      <c r="H199" s="26"/>
      <c r="I199" s="26"/>
      <c r="J199" s="26"/>
      <c r="K199" s="26"/>
      <c r="L199" s="26"/>
      <c r="M199" s="26">
        <v>215</v>
      </c>
      <c r="N199" s="26">
        <v>278.3</v>
      </c>
      <c r="O199" s="26"/>
      <c r="P199" s="26">
        <f t="shared" si="23"/>
        <v>493.3</v>
      </c>
    </row>
    <row r="200" spans="2:16" ht="15">
      <c r="B200" s="87" t="s">
        <v>160</v>
      </c>
      <c r="C200" s="88"/>
      <c r="D200" s="56"/>
      <c r="E200" s="26"/>
      <c r="F200" s="26"/>
      <c r="G200" s="26"/>
      <c r="H200" s="26"/>
      <c r="I200" s="26"/>
      <c r="J200" s="26"/>
      <c r="K200" s="26"/>
      <c r="L200" s="26"/>
      <c r="M200" s="26">
        <v>69</v>
      </c>
      <c r="N200" s="26"/>
      <c r="O200" s="26"/>
      <c r="P200" s="26">
        <f t="shared" si="23"/>
        <v>69</v>
      </c>
    </row>
    <row r="201" spans="2:16" ht="15">
      <c r="B201" s="87" t="s">
        <v>161</v>
      </c>
      <c r="C201" s="88"/>
      <c r="D201" s="56"/>
      <c r="E201" s="26"/>
      <c r="F201" s="26"/>
      <c r="G201" s="26"/>
      <c r="H201" s="26"/>
      <c r="I201" s="26"/>
      <c r="J201" s="26"/>
      <c r="K201" s="26"/>
      <c r="L201" s="26"/>
      <c r="M201" s="26">
        <v>2964</v>
      </c>
      <c r="N201" s="26">
        <v>423</v>
      </c>
      <c r="O201" s="26">
        <v>1295</v>
      </c>
      <c r="P201" s="26">
        <f t="shared" si="23"/>
        <v>4682</v>
      </c>
    </row>
    <row r="202" spans="2:16" ht="15">
      <c r="B202" s="87" t="s">
        <v>162</v>
      </c>
      <c r="C202" s="88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>
        <v>481</v>
      </c>
      <c r="O202" s="26"/>
      <c r="P202" s="26">
        <f t="shared" si="23"/>
        <v>481</v>
      </c>
    </row>
    <row r="203" spans="2:16" ht="15">
      <c r="B203" s="87" t="s">
        <v>163</v>
      </c>
      <c r="C203" s="88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>
        <v>864</v>
      </c>
      <c r="O203" s="26"/>
      <c r="P203" s="26">
        <f t="shared" si="23"/>
        <v>864</v>
      </c>
    </row>
    <row r="204" spans="2:16" ht="15">
      <c r="B204" s="87" t="s">
        <v>164</v>
      </c>
      <c r="C204" s="88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>
        <v>1000</v>
      </c>
      <c r="O204" s="26"/>
      <c r="P204" s="26">
        <f t="shared" si="23"/>
        <v>1000</v>
      </c>
    </row>
    <row r="205" spans="2:16" ht="15">
      <c r="B205" s="87"/>
      <c r="C205" s="88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1"/>
      <c r="C206" s="9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1"/>
      <c r="C207" s="9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1"/>
      <c r="C208" s="9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1"/>
      <c r="C209" s="9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3"/>
      <c r="C210" s="9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3"/>
      <c r="C211" s="9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3"/>
      <c r="C212" s="9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3"/>
      <c r="C213" s="9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3"/>
      <c r="C214" s="9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3"/>
      <c r="C215" s="9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3"/>
      <c r="C216" s="9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3"/>
      <c r="C217" s="9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2800</v>
      </c>
      <c r="F218" s="56">
        <f t="shared" si="24"/>
        <v>1800</v>
      </c>
      <c r="G218" s="56">
        <f t="shared" si="24"/>
        <v>1500</v>
      </c>
      <c r="H218" s="56">
        <f t="shared" si="24"/>
        <v>0</v>
      </c>
      <c r="I218" s="56">
        <f t="shared" si="24"/>
        <v>0</v>
      </c>
      <c r="J218" s="56">
        <f t="shared" si="24"/>
        <v>507</v>
      </c>
      <c r="K218" s="56">
        <f aca="true" t="shared" si="25" ref="K218:P218">SUM(K195:K217)</f>
        <v>0</v>
      </c>
      <c r="L218" s="56">
        <f t="shared" si="25"/>
        <v>350</v>
      </c>
      <c r="M218" s="56">
        <f t="shared" si="25"/>
        <v>37508</v>
      </c>
      <c r="N218" s="56">
        <f t="shared" si="25"/>
        <v>3046.3</v>
      </c>
      <c r="O218" s="56">
        <f t="shared" si="25"/>
        <v>1645</v>
      </c>
      <c r="P218" s="56">
        <f t="shared" si="25"/>
        <v>49156.3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Work</cp:lastModifiedBy>
  <dcterms:created xsi:type="dcterms:W3CDTF">2021-11-17T14:56:24Z</dcterms:created>
  <dcterms:modified xsi:type="dcterms:W3CDTF">2022-06-15T12:25:37Z</dcterms:modified>
  <cp:category/>
  <cp:version/>
  <cp:contentType/>
  <cp:contentStatus/>
</cp:coreProperties>
</file>